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работа\БЦ Павелецкий\Собрание 19.04.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E54" i="1" s="1"/>
  <c r="E13" i="1" s="1"/>
  <c r="C13" i="1" s="1"/>
  <c r="D13" i="1" s="1"/>
  <c r="D52" i="1"/>
  <c r="D12" i="1" s="1"/>
  <c r="C51" i="1"/>
  <c r="E51" i="1" s="1"/>
  <c r="E52" i="1" s="1"/>
  <c r="E12" i="1" s="1"/>
  <c r="C49" i="1"/>
  <c r="C11" i="1" s="1"/>
  <c r="E48" i="1"/>
  <c r="E49" i="1" s="1"/>
  <c r="E11" i="1" s="1"/>
  <c r="D48" i="1"/>
  <c r="D49" i="1" s="1"/>
  <c r="D11" i="1" s="1"/>
  <c r="C46" i="1"/>
  <c r="C10" i="1" s="1"/>
  <c r="E45" i="1"/>
  <c r="E46" i="1" s="1"/>
  <c r="E10" i="1" s="1"/>
  <c r="D45" i="1"/>
  <c r="D46" i="1" s="1"/>
  <c r="D10" i="1" s="1"/>
  <c r="E43" i="1"/>
  <c r="E42" i="1" s="1"/>
  <c r="D43" i="1"/>
  <c r="D42" i="1" s="1"/>
  <c r="C42" i="1"/>
  <c r="E38" i="1"/>
  <c r="D38" i="1"/>
  <c r="E37" i="1"/>
  <c r="D37" i="1"/>
  <c r="E36" i="1"/>
  <c r="D36" i="1"/>
  <c r="C35" i="1"/>
  <c r="E35" i="1" s="1"/>
  <c r="E33" i="1" s="1"/>
  <c r="E34" i="1"/>
  <c r="D34" i="1"/>
  <c r="C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C20" i="1"/>
  <c r="D20" i="1" s="1"/>
  <c r="E19" i="1"/>
  <c r="D19" i="1"/>
  <c r="C18" i="1"/>
  <c r="C39" i="1" s="1"/>
  <c r="C8" i="1" s="1"/>
  <c r="E9" i="1"/>
  <c r="D9" i="1"/>
  <c r="C9" i="1"/>
  <c r="C4" i="1"/>
  <c r="D35" i="1" l="1"/>
  <c r="C52" i="1"/>
  <c r="C12" i="1" s="1"/>
  <c r="D18" i="1"/>
  <c r="E20" i="1"/>
  <c r="E18" i="1" s="1"/>
  <c r="E8" i="1" s="1"/>
  <c r="E14" i="1" s="1"/>
  <c r="D33" i="1"/>
  <c r="C14" i="1"/>
  <c r="D8" i="1"/>
  <c r="D14" i="1" s="1"/>
  <c r="D39" i="1" l="1"/>
  <c r="E39" i="1"/>
</calcChain>
</file>

<file path=xl/sharedStrings.xml><?xml version="1.0" encoding="utf-8"?>
<sst xmlns="http://schemas.openxmlformats.org/spreadsheetml/2006/main" count="114" uniqueCount="101">
  <si>
    <t>Плановая смета доходов и расходов ТСН "БЦ Павелецкий"  - Дубининская 11/17 стр.3 на 2021 год</t>
  </si>
  <si>
    <t>№ п/п</t>
  </si>
  <si>
    <t>Общая информация по Административному зданию</t>
  </si>
  <si>
    <t>Площадь, кв.м.</t>
  </si>
  <si>
    <t>1.</t>
  </si>
  <si>
    <t>Общая площадь Административного здания</t>
  </si>
  <si>
    <t>1.1</t>
  </si>
  <si>
    <t>Площадь нежилых помещений, находящихся в собственности</t>
  </si>
  <si>
    <t>1.2</t>
  </si>
  <si>
    <t>Площадь мест общего пользования</t>
  </si>
  <si>
    <t>Целевые поступления от собственников нежилых помещений</t>
  </si>
  <si>
    <t>Всего (руб. в месяц)</t>
  </si>
  <si>
    <t>Всего (руб. в год)</t>
  </si>
  <si>
    <t>Тариф в месяц (руб/кв. м.)</t>
  </si>
  <si>
    <t>Целевые поступления денежных средств на содержание и техническое обслуживание</t>
  </si>
  <si>
    <t>2.</t>
  </si>
  <si>
    <t>Целевые поступления денежных средств на услуги охраны (вахтеров)</t>
  </si>
  <si>
    <t>3.</t>
  </si>
  <si>
    <t>Целевые поступления денежных средств на видеонаблюдение (в течение 12 месяцев)</t>
  </si>
  <si>
    <t>4.</t>
  </si>
  <si>
    <t>Целевые поступления денежных средств на почтовые ящики (в течении 3 месяцев)</t>
  </si>
  <si>
    <t>5.</t>
  </si>
  <si>
    <t>Целевые поступления денежных средств на аренду земельного участка</t>
  </si>
  <si>
    <t>6.</t>
  </si>
  <si>
    <t>Целевые поступления денежных средств на Резевный фонд</t>
  </si>
  <si>
    <t>Всего по статьям поступлений</t>
  </si>
  <si>
    <t xml:space="preserve">Статьи расходов                      </t>
  </si>
  <si>
    <t>Расходы на содерание и техническое обслуживание</t>
  </si>
  <si>
    <t>Административно-хозяйственные расходы</t>
  </si>
  <si>
    <t>1.1.</t>
  </si>
  <si>
    <t>Зарплата АУП и вознаграждение Председателя ТСН (без начислений)</t>
  </si>
  <si>
    <t>1.2.</t>
  </si>
  <si>
    <t>Страховые взносы на з/п АУП и вознаграждение Председателя ТСН</t>
  </si>
  <si>
    <t>1.3.</t>
  </si>
  <si>
    <t>Расходы на содержание офисного помещения (аренда)</t>
  </si>
  <si>
    <t>1.4.</t>
  </si>
  <si>
    <t>Жилищно-коммунальные расходы по арендованному помещению</t>
  </si>
  <si>
    <t>1.5.</t>
  </si>
  <si>
    <t>Аренда оргтехники</t>
  </si>
  <si>
    <t>1.6.</t>
  </si>
  <si>
    <t>Обслуживание оргтехники</t>
  </si>
  <si>
    <t>1.7.</t>
  </si>
  <si>
    <t>Материалы, канцтовары</t>
  </si>
  <si>
    <t>1.8.</t>
  </si>
  <si>
    <t>Договор на услуги банка, комиссионное вознаграждение</t>
  </si>
  <si>
    <t>1.9.</t>
  </si>
  <si>
    <t>Программные продукты (обновление, доработка)</t>
  </si>
  <si>
    <t>1.10.</t>
  </si>
  <si>
    <t xml:space="preserve">Почтовые расходы </t>
  </si>
  <si>
    <t>1.11.</t>
  </si>
  <si>
    <t>Услуги связи</t>
  </si>
  <si>
    <t>1.12.</t>
  </si>
  <si>
    <t>Налоговые отчисления при УСН (Д-Р)*15% (но не менее 1% от оборота)</t>
  </si>
  <si>
    <t>1.13.</t>
  </si>
  <si>
    <t>Госпошлина</t>
  </si>
  <si>
    <t>1.14.</t>
  </si>
  <si>
    <t>Прочие расходы</t>
  </si>
  <si>
    <t>Эксплуатационные расходы</t>
  </si>
  <si>
    <t>2.1.</t>
  </si>
  <si>
    <t>ФОТ с подменами и отпусками (уборщица, дворник)</t>
  </si>
  <si>
    <t>2.2.</t>
  </si>
  <si>
    <t>Страховые взносы (уборщица, дворник)</t>
  </si>
  <si>
    <t>2.3.</t>
  </si>
  <si>
    <t>Расходные материалы на содержание и обслуживание</t>
  </si>
  <si>
    <t>2.4.</t>
  </si>
  <si>
    <t xml:space="preserve">Договор на содержание и эксплуатацию общего имущества </t>
  </si>
  <si>
    <t>2.5.</t>
  </si>
  <si>
    <t>Всего по на содержание и техническое обслуживание</t>
  </si>
  <si>
    <t>Прочие расходы, утвержденные общим собранием членов ТСН "БЦ Павелецкий"</t>
  </si>
  <si>
    <t xml:space="preserve">Охрана </t>
  </si>
  <si>
    <t>3.1.</t>
  </si>
  <si>
    <t xml:space="preserve">Всего на услуги охраны (вахтера) </t>
  </si>
  <si>
    <t>Видеонаблюдение</t>
  </si>
  <si>
    <t>4.1.</t>
  </si>
  <si>
    <t>Всего за видеонаблюдение (в течении 12 месяцев)</t>
  </si>
  <si>
    <t>Почтовые ящики</t>
  </si>
  <si>
    <t>5.1.</t>
  </si>
  <si>
    <t>Всего за почтовые ящики (в течении 3 месяцев)</t>
  </si>
  <si>
    <t>Аренда земельного участка</t>
  </si>
  <si>
    <t>6.1.</t>
  </si>
  <si>
    <t>Всего аренда земельного участка (стоимость 316 981,47 руб. за год)</t>
  </si>
  <si>
    <t>7.</t>
  </si>
  <si>
    <t>Резервный фонд</t>
  </si>
  <si>
    <t>Коммунальные услуги по договорам с ресурсоснабжающими организациями</t>
  </si>
  <si>
    <t>8.</t>
  </si>
  <si>
    <t>Коммунальные услуги</t>
  </si>
  <si>
    <t>Договор</t>
  </si>
  <si>
    <t>8.1.</t>
  </si>
  <si>
    <t>Отопление индивидуальное и на общедомовые нужды</t>
  </si>
  <si>
    <t>Оплата потребленных коммунальных услуг осуществляется по тарифам, установленным поставщиками в соответсвии с законодательством РФ</t>
  </si>
  <si>
    <t>8.2.</t>
  </si>
  <si>
    <t>Горячее водоснабжение индивидуальное и на общедомовые нужды</t>
  </si>
  <si>
    <t>8.3.</t>
  </si>
  <si>
    <t>Холодное водоснабжение индивидуальное и на общедомовые нужды</t>
  </si>
  <si>
    <t>8.4.</t>
  </si>
  <si>
    <t>Водоотведение индивидуальное и на общедомовые нужды</t>
  </si>
  <si>
    <t>8.5.</t>
  </si>
  <si>
    <t>Электроснабжение  индивидуальное и на общедомовые нужды</t>
  </si>
  <si>
    <t>8.6.</t>
  </si>
  <si>
    <t>Вывоз ТКО</t>
  </si>
  <si>
    <t>Утверждена общим собранием членов                              ТСН "БЦ Павелецкий"                                     Протокол №___ от _________ г.
                                                                                                        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</si>
</sst>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3" fontId="3" fillId="0" borderId="0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right" vertical="center"/>
    </xf>
    <xf numFmtId="43" fontId="3" fillId="0" borderId="0" xfId="1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3" fontId="3" fillId="0" borderId="1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right" vertical="center"/>
    </xf>
    <xf numFmtId="43" fontId="5" fillId="0" borderId="1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1" xfId="1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3" fontId="3" fillId="0" borderId="5" xfId="0" applyNumberFormat="1" applyFont="1" applyBorder="1" applyAlignment="1">
      <alignment horizontal="right" vertical="center" wrapText="1"/>
    </xf>
    <xf numFmtId="43" fontId="3" fillId="0" borderId="6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3" fontId="6" fillId="0" borderId="1" xfId="1" applyFont="1" applyBorder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3" fillId="0" borderId="1" xfId="1" applyNumberFormat="1" applyFont="1" applyBorder="1" applyAlignment="1">
      <alignment horizontal="right"/>
    </xf>
    <xf numFmtId="43" fontId="7" fillId="0" borderId="1" xfId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5" fillId="0" borderId="1" xfId="1" applyNumberFormat="1" applyFont="1" applyBorder="1" applyAlignment="1">
      <alignment horizontal="right"/>
    </xf>
    <xf numFmtId="0" fontId="5" fillId="0" borderId="1" xfId="0" applyFont="1" applyBorder="1"/>
    <xf numFmtId="43" fontId="7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43" fontId="5" fillId="3" borderId="1" xfId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3" fontId="3" fillId="2" borderId="1" xfId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3" fontId="3" fillId="0" borderId="4" xfId="1" applyFont="1" applyBorder="1" applyAlignment="1">
      <alignment horizontal="righ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43" fontId="5" fillId="3" borderId="4" xfId="1" applyFont="1" applyFill="1" applyBorder="1" applyAlignment="1">
      <alignment horizontal="right"/>
    </xf>
    <xf numFmtId="43" fontId="5" fillId="3" borderId="1" xfId="1" applyNumberFormat="1" applyFont="1" applyFill="1" applyBorder="1" applyAlignment="1">
      <alignment horizontal="right"/>
    </xf>
    <xf numFmtId="43" fontId="3" fillId="3" borderId="4" xfId="1" applyFont="1" applyFill="1" applyBorder="1" applyAlignment="1">
      <alignment horizontal="right"/>
    </xf>
    <xf numFmtId="43" fontId="3" fillId="0" borderId="0" xfId="0" applyNumberFormat="1" applyFont="1"/>
    <xf numFmtId="43" fontId="3" fillId="3" borderId="1" xfId="1" applyNumberFormat="1" applyFont="1" applyFill="1" applyBorder="1" applyAlignment="1">
      <alignment horizontal="right"/>
    </xf>
    <xf numFmtId="43" fontId="3" fillId="3" borderId="1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43" fontId="7" fillId="3" borderId="1" xfId="1" applyFont="1" applyFill="1" applyBorder="1" applyAlignment="1">
      <alignment horizontal="right"/>
    </xf>
    <xf numFmtId="43" fontId="7" fillId="3" borderId="4" xfId="1" applyFont="1" applyFill="1" applyBorder="1" applyAlignment="1">
      <alignment horizontal="right"/>
    </xf>
    <xf numFmtId="43" fontId="7" fillId="3" borderId="1" xfId="1" applyNumberFormat="1" applyFont="1" applyFill="1" applyBorder="1" applyAlignment="1">
      <alignment horizontal="right"/>
    </xf>
    <xf numFmtId="43" fontId="6" fillId="3" borderId="1" xfId="1" applyFont="1" applyFill="1" applyBorder="1" applyAlignment="1">
      <alignment horizontal="right"/>
    </xf>
    <xf numFmtId="43" fontId="6" fillId="3" borderId="4" xfId="1" applyFont="1" applyFill="1" applyBorder="1" applyAlignment="1">
      <alignment horizontal="right"/>
    </xf>
    <xf numFmtId="43" fontId="6" fillId="3" borderId="1" xfId="1" applyNumberFormat="1" applyFont="1" applyFill="1" applyBorder="1" applyAlignment="1">
      <alignment horizontal="right"/>
    </xf>
    <xf numFmtId="43" fontId="8" fillId="3" borderId="1" xfId="1" applyFont="1" applyFill="1" applyBorder="1" applyAlignment="1">
      <alignment horizontal="right"/>
    </xf>
    <xf numFmtId="43" fontId="8" fillId="3" borderId="4" xfId="1" applyFont="1" applyFill="1" applyBorder="1" applyAlignment="1">
      <alignment horizontal="right"/>
    </xf>
    <xf numFmtId="43" fontId="8" fillId="3" borderId="1" xfId="1" applyNumberFormat="1" applyFont="1" applyFill="1" applyBorder="1" applyAlignment="1">
      <alignment horizontal="right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49" fontId="3" fillId="5" borderId="1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vertical="center" wrapText="1"/>
    </xf>
    <xf numFmtId="43" fontId="4" fillId="5" borderId="1" xfId="1" applyFont="1" applyFill="1" applyBorder="1" applyAlignment="1">
      <alignment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/>
    <xf numFmtId="43" fontId="5" fillId="3" borderId="7" xfId="1" applyFont="1" applyFill="1" applyBorder="1" applyAlignment="1">
      <alignment horizontal="right" vertical="center"/>
    </xf>
    <xf numFmtId="43" fontId="5" fillId="3" borderId="7" xfId="1" applyFont="1" applyFill="1" applyBorder="1" applyAlignment="1">
      <alignment horizontal="right"/>
    </xf>
    <xf numFmtId="43" fontId="5" fillId="3" borderId="3" xfId="1" applyNumberFormat="1" applyFont="1" applyFill="1" applyBorder="1" applyAlignment="1">
      <alignment horizontal="right"/>
    </xf>
    <xf numFmtId="49" fontId="4" fillId="6" borderId="4" xfId="0" applyNumberFormat="1" applyFont="1" applyFill="1" applyBorder="1" applyAlignment="1">
      <alignment horizontal="left" vertical="center" wrapText="1"/>
    </xf>
    <xf numFmtId="49" fontId="4" fillId="6" borderId="7" xfId="0" applyNumberFormat="1" applyFont="1" applyFill="1" applyBorder="1" applyAlignment="1">
      <alignment horizontal="left" vertical="center" wrapText="1"/>
    </xf>
    <xf numFmtId="49" fontId="4" fillId="6" borderId="3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43" fontId="5" fillId="0" borderId="0" xfId="1" applyNumberFormat="1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H2" sqref="H2"/>
    </sheetView>
  </sheetViews>
  <sheetFormatPr defaultRowHeight="15" x14ac:dyDescent="0.25"/>
  <cols>
    <col min="1" max="1" width="5.85546875" style="99" customWidth="1"/>
    <col min="2" max="2" width="64.85546875" style="100" customWidth="1"/>
    <col min="3" max="3" width="14.85546875" style="101" customWidth="1"/>
    <col min="4" max="4" width="23.42578125" style="102" customWidth="1"/>
    <col min="5" max="5" width="10.85546875" style="103" customWidth="1"/>
  </cols>
  <sheetData>
    <row r="1" spans="1:5" ht="70.5" customHeight="1" x14ac:dyDescent="0.25">
      <c r="A1" s="1"/>
      <c r="B1" s="1"/>
      <c r="C1" s="2"/>
      <c r="D1" s="3" t="s">
        <v>100</v>
      </c>
      <c r="E1" s="3"/>
    </row>
    <row r="2" spans="1:5" x14ac:dyDescent="0.25">
      <c r="A2" s="4" t="s">
        <v>0</v>
      </c>
      <c r="B2" s="4"/>
      <c r="C2" s="4"/>
      <c r="D2" s="4"/>
      <c r="E2" s="4"/>
    </row>
    <row r="3" spans="1:5" x14ac:dyDescent="0.25">
      <c r="A3" s="5" t="s">
        <v>1</v>
      </c>
      <c r="B3" s="6" t="s">
        <v>2</v>
      </c>
      <c r="C3" s="7" t="s">
        <v>3</v>
      </c>
      <c r="D3" s="8"/>
      <c r="E3" s="9"/>
    </row>
    <row r="4" spans="1:5" x14ac:dyDescent="0.25">
      <c r="A4" s="5" t="s">
        <v>4</v>
      </c>
      <c r="B4" s="10" t="s">
        <v>5</v>
      </c>
      <c r="C4" s="11">
        <f>C5+C6</f>
        <v>2934</v>
      </c>
      <c r="D4" s="12"/>
      <c r="E4" s="13"/>
    </row>
    <row r="5" spans="1:5" x14ac:dyDescent="0.25">
      <c r="A5" s="5" t="s">
        <v>6</v>
      </c>
      <c r="B5" s="10" t="s">
        <v>7</v>
      </c>
      <c r="C5" s="14">
        <v>2411.5</v>
      </c>
      <c r="D5" s="12"/>
      <c r="E5" s="13"/>
    </row>
    <row r="6" spans="1:5" x14ac:dyDescent="0.25">
      <c r="A6" s="5" t="s">
        <v>8</v>
      </c>
      <c r="B6" s="15" t="s">
        <v>9</v>
      </c>
      <c r="C6" s="11">
        <v>522.5</v>
      </c>
      <c r="D6" s="12"/>
      <c r="E6" s="13"/>
    </row>
    <row r="7" spans="1:5" ht="38.25" x14ac:dyDescent="0.25">
      <c r="A7" s="5" t="s">
        <v>1</v>
      </c>
      <c r="B7" s="16" t="s">
        <v>10</v>
      </c>
      <c r="C7" s="7" t="s">
        <v>11</v>
      </c>
      <c r="D7" s="6" t="s">
        <v>12</v>
      </c>
      <c r="E7" s="17" t="s">
        <v>13</v>
      </c>
    </row>
    <row r="8" spans="1:5" ht="25.5" x14ac:dyDescent="0.25">
      <c r="A8" s="5" t="s">
        <v>4</v>
      </c>
      <c r="B8" s="18" t="s">
        <v>14</v>
      </c>
      <c r="C8" s="19">
        <f>C39</f>
        <v>507862</v>
      </c>
      <c r="D8" s="19">
        <f>C8*12</f>
        <v>6094344</v>
      </c>
      <c r="E8" s="20">
        <f>SUM(E18,E33)</f>
        <v>210.60004146796598</v>
      </c>
    </row>
    <row r="9" spans="1:5" x14ac:dyDescent="0.25">
      <c r="A9" s="5" t="s">
        <v>15</v>
      </c>
      <c r="B9" s="18" t="s">
        <v>16</v>
      </c>
      <c r="C9" s="19">
        <f>C43</f>
        <v>85932</v>
      </c>
      <c r="D9" s="19">
        <f>D43</f>
        <v>1031184</v>
      </c>
      <c r="E9" s="20">
        <f>E43</f>
        <v>35.634252539912914</v>
      </c>
    </row>
    <row r="10" spans="1:5" ht="25.5" x14ac:dyDescent="0.25">
      <c r="A10" s="5" t="s">
        <v>17</v>
      </c>
      <c r="B10" s="18" t="s">
        <v>18</v>
      </c>
      <c r="C10" s="19">
        <f>C46</f>
        <v>31518.31</v>
      </c>
      <c r="D10" s="19">
        <f>D46</f>
        <v>378219.72000000003</v>
      </c>
      <c r="E10" s="20">
        <f>E46</f>
        <v>13.0700020733983</v>
      </c>
    </row>
    <row r="11" spans="1:5" ht="25.5" x14ac:dyDescent="0.25">
      <c r="A11" s="5" t="s">
        <v>19</v>
      </c>
      <c r="B11" s="18" t="s">
        <v>20</v>
      </c>
      <c r="C11" s="19">
        <f>C49</f>
        <v>21703.5</v>
      </c>
      <c r="D11" s="19">
        <f t="shared" ref="D11:E11" si="0">D49</f>
        <v>65110.5</v>
      </c>
      <c r="E11" s="19">
        <f t="shared" si="0"/>
        <v>9</v>
      </c>
    </row>
    <row r="12" spans="1:5" x14ac:dyDescent="0.25">
      <c r="A12" s="5" t="s">
        <v>21</v>
      </c>
      <c r="B12" s="18" t="s">
        <v>22</v>
      </c>
      <c r="C12" s="19">
        <f>C52</f>
        <v>26415.122499999998</v>
      </c>
      <c r="D12" s="19">
        <f t="shared" ref="D12:E12" si="1">D52</f>
        <v>316981.46999999997</v>
      </c>
      <c r="E12" s="19">
        <f t="shared" si="1"/>
        <v>10.953814016172506</v>
      </c>
    </row>
    <row r="13" spans="1:5" x14ac:dyDescent="0.25">
      <c r="A13" s="5" t="s">
        <v>23</v>
      </c>
      <c r="B13" s="18" t="s">
        <v>24</v>
      </c>
      <c r="C13" s="19">
        <f>E13*C5</f>
        <v>95833.333333333328</v>
      </c>
      <c r="D13" s="19">
        <f>C13*12</f>
        <v>1150000</v>
      </c>
      <c r="E13" s="19">
        <f>E54</f>
        <v>39.740134079756722</v>
      </c>
    </row>
    <row r="14" spans="1:5" x14ac:dyDescent="0.25">
      <c r="A14" s="21" t="s">
        <v>25</v>
      </c>
      <c r="B14" s="22"/>
      <c r="C14" s="23">
        <f>SUM(C8:C13)</f>
        <v>769264.26583333348</v>
      </c>
      <c r="D14" s="23">
        <f>SUM(D8:D13)</f>
        <v>9035839.6899999995</v>
      </c>
      <c r="E14" s="24">
        <f>SUM(E8:E13)</f>
        <v>318.9982441772064</v>
      </c>
    </row>
    <row r="15" spans="1:5" x14ac:dyDescent="0.25">
      <c r="A15" s="25"/>
      <c r="B15" s="26"/>
      <c r="C15" s="27"/>
      <c r="D15" s="27"/>
      <c r="E15" s="28"/>
    </row>
    <row r="16" spans="1:5" ht="38.25" x14ac:dyDescent="0.25">
      <c r="A16" s="5" t="s">
        <v>1</v>
      </c>
      <c r="B16" s="29" t="s">
        <v>26</v>
      </c>
      <c r="C16" s="7" t="s">
        <v>11</v>
      </c>
      <c r="D16" s="30" t="s">
        <v>12</v>
      </c>
      <c r="E16" s="17" t="s">
        <v>13</v>
      </c>
    </row>
    <row r="17" spans="1:5" x14ac:dyDescent="0.25">
      <c r="A17" s="31" t="s">
        <v>27</v>
      </c>
      <c r="B17" s="32"/>
      <c r="C17" s="32"/>
      <c r="D17" s="32"/>
      <c r="E17" s="33"/>
    </row>
    <row r="18" spans="1:5" x14ac:dyDescent="0.25">
      <c r="A18" s="5" t="s">
        <v>4</v>
      </c>
      <c r="B18" s="26" t="s">
        <v>28</v>
      </c>
      <c r="C18" s="34">
        <f>SUM(C19:C32)</f>
        <v>237121</v>
      </c>
      <c r="D18" s="35">
        <f>SUM(D19:D32)</f>
        <v>2845452</v>
      </c>
      <c r="E18" s="36">
        <f>SUM(E19:E32)</f>
        <v>98.329255650010353</v>
      </c>
    </row>
    <row r="19" spans="1:5" x14ac:dyDescent="0.25">
      <c r="A19" s="5" t="s">
        <v>29</v>
      </c>
      <c r="B19" s="10" t="s">
        <v>30</v>
      </c>
      <c r="C19" s="37">
        <v>155500</v>
      </c>
      <c r="D19" s="38">
        <f t="shared" ref="D19:D32" si="2">C19*12</f>
        <v>1866000</v>
      </c>
      <c r="E19" s="39">
        <f t="shared" ref="E19:E32" si="3">C19/$C$5</f>
        <v>64.482687124196559</v>
      </c>
    </row>
    <row r="20" spans="1:5" x14ac:dyDescent="0.25">
      <c r="A20" s="5" t="s">
        <v>31</v>
      </c>
      <c r="B20" s="40" t="s">
        <v>32</v>
      </c>
      <c r="C20" s="37">
        <f>C19*30.2%</f>
        <v>46961</v>
      </c>
      <c r="D20" s="38">
        <f t="shared" si="2"/>
        <v>563532</v>
      </c>
      <c r="E20" s="39">
        <f t="shared" si="3"/>
        <v>19.473771511507362</v>
      </c>
    </row>
    <row r="21" spans="1:5" x14ac:dyDescent="0.25">
      <c r="A21" s="5" t="s">
        <v>33</v>
      </c>
      <c r="B21" s="40" t="s">
        <v>34</v>
      </c>
      <c r="C21" s="41">
        <v>7500</v>
      </c>
      <c r="D21" s="38">
        <f t="shared" si="2"/>
        <v>90000</v>
      </c>
      <c r="E21" s="39">
        <f t="shared" si="3"/>
        <v>3.1100974497200911</v>
      </c>
    </row>
    <row r="22" spans="1:5" x14ac:dyDescent="0.25">
      <c r="A22" s="5" t="s">
        <v>35</v>
      </c>
      <c r="B22" s="40" t="s">
        <v>36</v>
      </c>
      <c r="C22" s="41">
        <v>10500</v>
      </c>
      <c r="D22" s="38">
        <f t="shared" si="2"/>
        <v>126000</v>
      </c>
      <c r="E22" s="39">
        <f t="shared" si="3"/>
        <v>4.3541364296081273</v>
      </c>
    </row>
    <row r="23" spans="1:5" x14ac:dyDescent="0.25">
      <c r="A23" s="5" t="s">
        <v>37</v>
      </c>
      <c r="B23" s="40" t="s">
        <v>38</v>
      </c>
      <c r="C23" s="37">
        <v>1000</v>
      </c>
      <c r="D23" s="38">
        <f t="shared" si="2"/>
        <v>12000</v>
      </c>
      <c r="E23" s="39">
        <f t="shared" si="3"/>
        <v>0.4146796599626788</v>
      </c>
    </row>
    <row r="24" spans="1:5" x14ac:dyDescent="0.25">
      <c r="A24" s="5" t="s">
        <v>39</v>
      </c>
      <c r="B24" s="40" t="s">
        <v>40</v>
      </c>
      <c r="C24" s="37">
        <v>650</v>
      </c>
      <c r="D24" s="38">
        <f>C24*12</f>
        <v>7800</v>
      </c>
      <c r="E24" s="39">
        <f t="shared" si="3"/>
        <v>0.26954177897574122</v>
      </c>
    </row>
    <row r="25" spans="1:5" x14ac:dyDescent="0.25">
      <c r="A25" s="5" t="s">
        <v>41</v>
      </c>
      <c r="B25" s="40" t="s">
        <v>42</v>
      </c>
      <c r="C25" s="37">
        <v>1100</v>
      </c>
      <c r="D25" s="38">
        <f t="shared" si="2"/>
        <v>13200</v>
      </c>
      <c r="E25" s="39">
        <f t="shared" si="3"/>
        <v>0.4561476259589467</v>
      </c>
    </row>
    <row r="26" spans="1:5" x14ac:dyDescent="0.25">
      <c r="A26" s="5" t="s">
        <v>43</v>
      </c>
      <c r="B26" s="40" t="s">
        <v>44</v>
      </c>
      <c r="C26" s="37">
        <v>2500</v>
      </c>
      <c r="D26" s="38">
        <f t="shared" si="2"/>
        <v>30000</v>
      </c>
      <c r="E26" s="39">
        <f t="shared" si="3"/>
        <v>1.0366991499066971</v>
      </c>
    </row>
    <row r="27" spans="1:5" x14ac:dyDescent="0.25">
      <c r="A27" s="5" t="s">
        <v>45</v>
      </c>
      <c r="B27" s="40" t="s">
        <v>46</v>
      </c>
      <c r="C27" s="37">
        <v>2600</v>
      </c>
      <c r="D27" s="38">
        <f t="shared" si="2"/>
        <v>31200</v>
      </c>
      <c r="E27" s="39">
        <f t="shared" si="3"/>
        <v>1.0781671159029649</v>
      </c>
    </row>
    <row r="28" spans="1:5" x14ac:dyDescent="0.25">
      <c r="A28" s="5" t="s">
        <v>47</v>
      </c>
      <c r="B28" s="42" t="s">
        <v>48</v>
      </c>
      <c r="C28" s="37">
        <v>650</v>
      </c>
      <c r="D28" s="38">
        <f t="shared" si="2"/>
        <v>7800</v>
      </c>
      <c r="E28" s="39">
        <f t="shared" si="3"/>
        <v>0.26954177897574122</v>
      </c>
    </row>
    <row r="29" spans="1:5" x14ac:dyDescent="0.25">
      <c r="A29" s="5" t="s">
        <v>49</v>
      </c>
      <c r="B29" s="42" t="s">
        <v>50</v>
      </c>
      <c r="C29" s="37">
        <v>1000</v>
      </c>
      <c r="D29" s="38">
        <f t="shared" si="2"/>
        <v>12000</v>
      </c>
      <c r="E29" s="39">
        <f t="shared" si="3"/>
        <v>0.4146796599626788</v>
      </c>
    </row>
    <row r="30" spans="1:5" x14ac:dyDescent="0.25">
      <c r="A30" s="5" t="s">
        <v>51</v>
      </c>
      <c r="B30" s="43" t="s">
        <v>52</v>
      </c>
      <c r="C30" s="41">
        <v>5000</v>
      </c>
      <c r="D30" s="38">
        <f t="shared" si="2"/>
        <v>60000</v>
      </c>
      <c r="E30" s="39">
        <f t="shared" si="3"/>
        <v>2.0733982998133942</v>
      </c>
    </row>
    <row r="31" spans="1:5" x14ac:dyDescent="0.25">
      <c r="A31" s="44" t="s">
        <v>53</v>
      </c>
      <c r="B31" s="42" t="s">
        <v>54</v>
      </c>
      <c r="C31" s="19">
        <v>1160</v>
      </c>
      <c r="D31" s="38">
        <f t="shared" si="2"/>
        <v>13920</v>
      </c>
      <c r="E31" s="39">
        <f t="shared" si="3"/>
        <v>0.48102840555670745</v>
      </c>
    </row>
    <row r="32" spans="1:5" x14ac:dyDescent="0.25">
      <c r="A32" s="45" t="s">
        <v>55</v>
      </c>
      <c r="B32" s="42" t="s">
        <v>56</v>
      </c>
      <c r="C32" s="19">
        <v>1000</v>
      </c>
      <c r="D32" s="38">
        <f t="shared" si="2"/>
        <v>12000</v>
      </c>
      <c r="E32" s="39">
        <f t="shared" si="3"/>
        <v>0.4146796599626788</v>
      </c>
    </row>
    <row r="33" spans="1:5" x14ac:dyDescent="0.25">
      <c r="A33" s="5" t="s">
        <v>15</v>
      </c>
      <c r="B33" s="46" t="s">
        <v>57</v>
      </c>
      <c r="C33" s="35">
        <f>SUM(C34:C38)</f>
        <v>270741</v>
      </c>
      <c r="D33" s="35">
        <f>SUM(D34:D38)</f>
        <v>3248892</v>
      </c>
      <c r="E33" s="36">
        <f>SUM(E34:E38)</f>
        <v>112.27078581795564</v>
      </c>
    </row>
    <row r="34" spans="1:5" x14ac:dyDescent="0.25">
      <c r="A34" s="5" t="s">
        <v>58</v>
      </c>
      <c r="B34" s="40" t="s">
        <v>59</v>
      </c>
      <c r="C34" s="38">
        <v>45500</v>
      </c>
      <c r="D34" s="38">
        <f t="shared" ref="D34:D38" si="4">C34*12</f>
        <v>546000</v>
      </c>
      <c r="E34" s="39">
        <f>C34/C5</f>
        <v>18.867924528301888</v>
      </c>
    </row>
    <row r="35" spans="1:5" x14ac:dyDescent="0.25">
      <c r="A35" s="5" t="s">
        <v>60</v>
      </c>
      <c r="B35" s="40" t="s">
        <v>61</v>
      </c>
      <c r="C35" s="38">
        <f>C34*30.2%</f>
        <v>13741</v>
      </c>
      <c r="D35" s="38">
        <f t="shared" si="4"/>
        <v>164892</v>
      </c>
      <c r="E35" s="39">
        <f>C35/C5</f>
        <v>5.6981132075471699</v>
      </c>
    </row>
    <row r="36" spans="1:5" x14ac:dyDescent="0.25">
      <c r="A36" s="5" t="s">
        <v>62</v>
      </c>
      <c r="B36" s="40" t="s">
        <v>63</v>
      </c>
      <c r="C36" s="38">
        <v>10000</v>
      </c>
      <c r="D36" s="38">
        <f t="shared" si="4"/>
        <v>120000</v>
      </c>
      <c r="E36" s="39">
        <f>C36/C5</f>
        <v>4.1467965996267884</v>
      </c>
    </row>
    <row r="37" spans="1:5" x14ac:dyDescent="0.25">
      <c r="A37" s="5" t="s">
        <v>64</v>
      </c>
      <c r="B37" s="42" t="s">
        <v>65</v>
      </c>
      <c r="C37" s="47">
        <v>200000</v>
      </c>
      <c r="D37" s="38">
        <f t="shared" si="4"/>
        <v>2400000</v>
      </c>
      <c r="E37" s="39">
        <f>C37/C5</f>
        <v>82.935931992535771</v>
      </c>
    </row>
    <row r="38" spans="1:5" x14ac:dyDescent="0.25">
      <c r="A38" s="5" t="s">
        <v>66</v>
      </c>
      <c r="B38" s="40" t="s">
        <v>56</v>
      </c>
      <c r="C38" s="47">
        <v>1500</v>
      </c>
      <c r="D38" s="38">
        <f t="shared" si="4"/>
        <v>18000</v>
      </c>
      <c r="E38" s="39">
        <f>C38/C5</f>
        <v>0.62201948994401823</v>
      </c>
    </row>
    <row r="39" spans="1:5" x14ac:dyDescent="0.25">
      <c r="A39" s="48" t="s">
        <v>67</v>
      </c>
      <c r="B39" s="49"/>
      <c r="C39" s="50">
        <f>C33+C18</f>
        <v>507862</v>
      </c>
      <c r="D39" s="50">
        <f>D33+D18</f>
        <v>6094344</v>
      </c>
      <c r="E39" s="50">
        <f>E33+E18</f>
        <v>210.60004146796598</v>
      </c>
    </row>
    <row r="40" spans="1:5" x14ac:dyDescent="0.25">
      <c r="A40" s="51"/>
      <c r="B40" s="52"/>
      <c r="C40" s="35"/>
      <c r="D40" s="53"/>
      <c r="E40" s="35"/>
    </row>
    <row r="41" spans="1:5" x14ac:dyDescent="0.25">
      <c r="A41" s="54" t="s">
        <v>68</v>
      </c>
      <c r="B41" s="55"/>
      <c r="C41" s="55"/>
      <c r="D41" s="55"/>
      <c r="E41" s="56"/>
    </row>
    <row r="42" spans="1:5" x14ac:dyDescent="0.25">
      <c r="A42" s="57" t="s">
        <v>17</v>
      </c>
      <c r="B42" s="58" t="s">
        <v>69</v>
      </c>
      <c r="C42" s="47">
        <f>C43</f>
        <v>85932</v>
      </c>
      <c r="D42" s="59">
        <f>D43</f>
        <v>1031184</v>
      </c>
      <c r="E42" s="60">
        <f>E43</f>
        <v>35.634252539912914</v>
      </c>
    </row>
    <row r="43" spans="1:5" x14ac:dyDescent="0.25">
      <c r="A43" s="57" t="s">
        <v>70</v>
      </c>
      <c r="B43" s="58" t="s">
        <v>71</v>
      </c>
      <c r="C43" s="61">
        <v>85932</v>
      </c>
      <c r="D43" s="62">
        <f>C43*12</f>
        <v>1031184</v>
      </c>
      <c r="E43" s="63">
        <f>C43/C5</f>
        <v>35.634252539912914</v>
      </c>
    </row>
    <row r="44" spans="1:5" x14ac:dyDescent="0.25">
      <c r="A44" s="57"/>
      <c r="B44" s="58"/>
      <c r="C44" s="64"/>
      <c r="D44" s="65"/>
      <c r="E44" s="65"/>
    </row>
    <row r="45" spans="1:5" x14ac:dyDescent="0.25">
      <c r="A45" s="66" t="s">
        <v>19</v>
      </c>
      <c r="B45" s="58" t="s">
        <v>72</v>
      </c>
      <c r="C45" s="67">
        <v>31518.31</v>
      </c>
      <c r="D45" s="68">
        <f>C45*12</f>
        <v>378219.72000000003</v>
      </c>
      <c r="E45" s="69">
        <f>C45/C5</f>
        <v>13.0700020733983</v>
      </c>
    </row>
    <row r="46" spans="1:5" x14ac:dyDescent="0.25">
      <c r="A46" s="57" t="s">
        <v>73</v>
      </c>
      <c r="B46" s="58" t="s">
        <v>74</v>
      </c>
      <c r="C46" s="70">
        <f>SUM(C45)</f>
        <v>31518.31</v>
      </c>
      <c r="D46" s="71">
        <f>SUM(D45)</f>
        <v>378219.72000000003</v>
      </c>
      <c r="E46" s="72">
        <f>SUM(E45)</f>
        <v>13.0700020733983</v>
      </c>
    </row>
    <row r="47" spans="1:5" x14ac:dyDescent="0.25">
      <c r="A47" s="57"/>
      <c r="B47" s="58"/>
      <c r="C47" s="73"/>
      <c r="D47" s="74"/>
      <c r="E47" s="75"/>
    </row>
    <row r="48" spans="1:5" x14ac:dyDescent="0.25">
      <c r="A48" s="66" t="s">
        <v>21</v>
      </c>
      <c r="B48" s="58" t="s">
        <v>75</v>
      </c>
      <c r="C48" s="67">
        <v>21703.5</v>
      </c>
      <c r="D48" s="68">
        <f>C48*3</f>
        <v>65110.5</v>
      </c>
      <c r="E48" s="69">
        <f>C48/2411.5</f>
        <v>9</v>
      </c>
    </row>
    <row r="49" spans="1:5" x14ac:dyDescent="0.25">
      <c r="A49" s="57" t="s">
        <v>76</v>
      </c>
      <c r="B49" s="58" t="s">
        <v>77</v>
      </c>
      <c r="C49" s="70">
        <f>SUM(C48)</f>
        <v>21703.5</v>
      </c>
      <c r="D49" s="71">
        <f>SUM(D48)</f>
        <v>65110.5</v>
      </c>
      <c r="E49" s="72">
        <f>SUM(E48)</f>
        <v>9</v>
      </c>
    </row>
    <row r="50" spans="1:5" x14ac:dyDescent="0.25">
      <c r="A50" s="57"/>
      <c r="B50" s="58"/>
      <c r="C50" s="73"/>
      <c r="D50" s="74"/>
      <c r="E50" s="75"/>
    </row>
    <row r="51" spans="1:5" x14ac:dyDescent="0.25">
      <c r="A51" s="66" t="s">
        <v>23</v>
      </c>
      <c r="B51" s="58" t="s">
        <v>78</v>
      </c>
      <c r="C51" s="67">
        <f>D51/12</f>
        <v>26415.122499999998</v>
      </c>
      <c r="D51" s="68">
        <v>316981.46999999997</v>
      </c>
      <c r="E51" s="69">
        <f>C51/2411.5</f>
        <v>10.953814016172506</v>
      </c>
    </row>
    <row r="52" spans="1:5" x14ac:dyDescent="0.25">
      <c r="A52" s="57" t="s">
        <v>79</v>
      </c>
      <c r="B52" s="58" t="s">
        <v>80</v>
      </c>
      <c r="C52" s="70">
        <f>SUM(C51)</f>
        <v>26415.122499999998</v>
      </c>
      <c r="D52" s="71">
        <f>SUM(D51)</f>
        <v>316981.46999999997</v>
      </c>
      <c r="E52" s="72">
        <f>SUM(E51)</f>
        <v>10.953814016172506</v>
      </c>
    </row>
    <row r="53" spans="1:5" x14ac:dyDescent="0.25">
      <c r="A53" s="76"/>
      <c r="B53" s="77"/>
      <c r="C53" s="47"/>
      <c r="D53" s="59"/>
      <c r="E53" s="60"/>
    </row>
    <row r="54" spans="1:5" x14ac:dyDescent="0.25">
      <c r="A54" s="78" t="s">
        <v>81</v>
      </c>
      <c r="B54" s="79" t="s">
        <v>82</v>
      </c>
      <c r="C54" s="80">
        <f>D54/12</f>
        <v>95833.333333333328</v>
      </c>
      <c r="D54" s="80">
        <v>1150000</v>
      </c>
      <c r="E54" s="80">
        <f>C54/C5</f>
        <v>39.740134079756722</v>
      </c>
    </row>
    <row r="55" spans="1:5" x14ac:dyDescent="0.25">
      <c r="A55" s="81"/>
      <c r="B55" s="82"/>
      <c r="C55" s="83"/>
      <c r="D55" s="84"/>
      <c r="E55" s="85"/>
    </row>
    <row r="56" spans="1:5" x14ac:dyDescent="0.25">
      <c r="A56" s="86" t="s">
        <v>83</v>
      </c>
      <c r="B56" s="87"/>
      <c r="C56" s="87"/>
      <c r="D56" s="87"/>
      <c r="E56" s="88"/>
    </row>
    <row r="57" spans="1:5" x14ac:dyDescent="0.25">
      <c r="A57" s="57" t="s">
        <v>84</v>
      </c>
      <c r="B57" s="58" t="s">
        <v>85</v>
      </c>
      <c r="C57" s="89" t="s">
        <v>86</v>
      </c>
      <c r="D57" s="89"/>
      <c r="E57" s="89"/>
    </row>
    <row r="58" spans="1:5" x14ac:dyDescent="0.25">
      <c r="A58" s="57" t="s">
        <v>87</v>
      </c>
      <c r="B58" s="77" t="s">
        <v>88</v>
      </c>
      <c r="C58" s="90" t="s">
        <v>89</v>
      </c>
      <c r="D58" s="91"/>
      <c r="E58" s="92"/>
    </row>
    <row r="59" spans="1:5" x14ac:dyDescent="0.25">
      <c r="A59" s="57" t="s">
        <v>90</v>
      </c>
      <c r="B59" s="77" t="s">
        <v>91</v>
      </c>
      <c r="C59" s="93"/>
      <c r="D59" s="94"/>
      <c r="E59" s="95"/>
    </row>
    <row r="60" spans="1:5" x14ac:dyDescent="0.25">
      <c r="A60" s="57" t="s">
        <v>92</v>
      </c>
      <c r="B60" s="77" t="s">
        <v>93</v>
      </c>
      <c r="C60" s="93"/>
      <c r="D60" s="94"/>
      <c r="E60" s="95"/>
    </row>
    <row r="61" spans="1:5" x14ac:dyDescent="0.25">
      <c r="A61" s="57" t="s">
        <v>94</v>
      </c>
      <c r="B61" s="77" t="s">
        <v>95</v>
      </c>
      <c r="C61" s="93"/>
      <c r="D61" s="94"/>
      <c r="E61" s="95"/>
    </row>
    <row r="62" spans="1:5" x14ac:dyDescent="0.25">
      <c r="A62" s="57" t="s">
        <v>96</v>
      </c>
      <c r="B62" s="77" t="s">
        <v>97</v>
      </c>
      <c r="C62" s="93"/>
      <c r="D62" s="94"/>
      <c r="E62" s="95"/>
    </row>
    <row r="63" spans="1:5" x14ac:dyDescent="0.25">
      <c r="A63" s="57" t="s">
        <v>98</v>
      </c>
      <c r="B63" s="77" t="s">
        <v>99</v>
      </c>
      <c r="C63" s="96"/>
      <c r="D63" s="97"/>
      <c r="E63" s="98"/>
    </row>
  </sheetData>
  <mergeCells count="10">
    <mergeCell ref="D44:E44"/>
    <mergeCell ref="A56:E56"/>
    <mergeCell ref="C57:E57"/>
    <mergeCell ref="C58:E63"/>
    <mergeCell ref="D1:E1"/>
    <mergeCell ref="A2:E2"/>
    <mergeCell ref="A14:B14"/>
    <mergeCell ref="A17:E17"/>
    <mergeCell ref="A39:B39"/>
    <mergeCell ref="A41:E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Такташева Ольга Максимовна</dc:creator>
  <cp:lastModifiedBy>Такташева Ольга Максимовна</cp:lastModifiedBy>
  <dcterms:created xsi:type="dcterms:W3CDTF">2021-04-12T14:42:10Z</dcterms:created>
  <dcterms:modified xsi:type="dcterms:W3CDTF">2021-04-12T14:43:14Z</dcterms:modified>
</cp:coreProperties>
</file>